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320" windowHeight="13065" activeTab="0"/>
  </bookViews>
  <sheets>
    <sheet name="Flexipass-Trace Directe" sheetId="1" r:id="rId1"/>
  </sheets>
  <definedNames/>
  <calcPr fullCalcOnLoad="1"/>
</workbook>
</file>

<file path=xl/sharedStrings.xml><?xml version="1.0" encoding="utf-8"?>
<sst xmlns="http://schemas.openxmlformats.org/spreadsheetml/2006/main" count="82" uniqueCount="35">
  <si>
    <t>Section</t>
  </si>
  <si>
    <t>Droit annuel</t>
  </si>
  <si>
    <t>Bellegarde - Eloise</t>
  </si>
  <si>
    <t>Scientrier - Bonneville</t>
  </si>
  <si>
    <t>Annemasse - Bonneville</t>
  </si>
  <si>
    <t>Annemasse - Scientrier</t>
  </si>
  <si>
    <t>Cluses - Le Fayet</t>
  </si>
  <si>
    <t>Scientrier - Cluses</t>
  </si>
  <si>
    <t>Annemasse - Cluses</t>
  </si>
  <si>
    <t>Annemasse - Scionzier</t>
  </si>
  <si>
    <t>Bellegarde -Viry</t>
  </si>
  <si>
    <t>Eloise -Viry</t>
  </si>
  <si>
    <t>Annemasse - Le Fayet</t>
  </si>
  <si>
    <t>Droit mensuel</t>
  </si>
  <si>
    <t>Flexipass</t>
  </si>
  <si>
    <t>Péage</t>
  </si>
  <si>
    <t>30 passages</t>
  </si>
  <si>
    <t>40 passages</t>
  </si>
  <si>
    <t>50 passages</t>
  </si>
  <si>
    <t>Proximi't 2011</t>
  </si>
  <si>
    <t>Promo 2009</t>
  </si>
  <si>
    <t>Votre trajet:</t>
  </si>
  <si>
    <t>Scientrier - Scionzier</t>
  </si>
  <si>
    <t>Scientrier - Le Fayet</t>
  </si>
  <si>
    <t>Trace Directe</t>
  </si>
  <si>
    <t>Votre nombre de trajets(A+R)</t>
  </si>
  <si>
    <t>Flexipass vs. Trace Directe</t>
  </si>
  <si>
    <t>Flexipass vs. Proximi't</t>
  </si>
  <si>
    <t>Flexipass vs Proximi't 2011</t>
  </si>
  <si>
    <t>*</t>
  </si>
  <si>
    <t>Coût mensuel-Réduction réelle</t>
  </si>
  <si>
    <t>Proximi't 2009</t>
  </si>
  <si>
    <t>COMPARATIF TRACE DIRECT - FLEXIPASS - PROXIMI'T *</t>
  </si>
  <si>
    <t>*Tarifs donnés à titre indicatifs pouvant évolués en fonction des chengements effectués par la société ATMB concessionaire du réseau A40</t>
  </si>
  <si>
    <t>Copyright ADU A40-A41 2009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</si>
</sst>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#,##0\ [$€-1];[Red]\-#,##0\ [$€-1]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7">
    <font>
      <sz val="10"/>
      <name val="Arial"/>
      <family val="0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bgColor indexed="11"/>
      </patternFill>
    </fill>
    <fill>
      <patternFill patternType="gray0625">
        <bgColor indexed="9"/>
      </patternFill>
    </fill>
  </fills>
  <borders count="4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0" fillId="4" borderId="0" xfId="0" applyFill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2" borderId="10" xfId="0" applyFill="1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" fontId="0" fillId="3" borderId="15" xfId="0" applyNumberFormat="1" applyFill="1" applyBorder="1" applyAlignment="1">
      <alignment/>
    </xf>
    <xf numFmtId="1" fontId="0" fillId="3" borderId="17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1" fontId="0" fillId="2" borderId="17" xfId="0" applyNumberFormat="1" applyFill="1" applyBorder="1" applyAlignment="1">
      <alignment/>
    </xf>
    <xf numFmtId="1" fontId="7" fillId="5" borderId="15" xfId="0" applyNumberFormat="1" applyFont="1" applyFill="1" applyBorder="1" applyAlignment="1">
      <alignment/>
    </xf>
    <xf numFmtId="1" fontId="7" fillId="5" borderId="17" xfId="0" applyNumberFormat="1" applyFont="1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18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2" borderId="19" xfId="0" applyNumberFormat="1" applyFill="1" applyBorder="1" applyAlignment="1">
      <alignment/>
    </xf>
    <xf numFmtId="1" fontId="0" fillId="3" borderId="7" xfId="0" applyNumberFormat="1" applyFill="1" applyBorder="1" applyAlignment="1">
      <alignment/>
    </xf>
    <xf numFmtId="1" fontId="0" fillId="3" borderId="19" xfId="0" applyNumberFormat="1" applyFill="1" applyBorder="1" applyAlignment="1">
      <alignment/>
    </xf>
    <xf numFmtId="1" fontId="0" fillId="3" borderId="18" xfId="0" applyNumberFormat="1" applyFill="1" applyBorder="1" applyAlignment="1">
      <alignment/>
    </xf>
    <xf numFmtId="1" fontId="7" fillId="5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1" fontId="1" fillId="3" borderId="8" xfId="0" applyNumberFormat="1" applyFont="1" applyFill="1" applyBorder="1" applyAlignment="1" applyProtection="1">
      <alignment horizontal="center" vertical="center" wrapText="1"/>
      <protection/>
    </xf>
    <xf numFmtId="0" fontId="1" fillId="3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10" fillId="2" borderId="0" xfId="0" applyFont="1" applyFill="1" applyAlignment="1">
      <alignment shrinkToFit="1"/>
    </xf>
    <xf numFmtId="0" fontId="10" fillId="2" borderId="0" xfId="0" applyFont="1" applyFill="1" applyAlignment="1">
      <alignment/>
    </xf>
    <xf numFmtId="0" fontId="0" fillId="2" borderId="20" xfId="0" applyFill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6" borderId="0" xfId="0" applyFill="1" applyAlignment="1">
      <alignment/>
    </xf>
    <xf numFmtId="0" fontId="4" fillId="6" borderId="0" xfId="0" applyFont="1" applyFill="1" applyAlignment="1">
      <alignment/>
    </xf>
    <xf numFmtId="9" fontId="0" fillId="6" borderId="0" xfId="0" applyNumberFormat="1" applyFill="1" applyAlignment="1">
      <alignment/>
    </xf>
    <xf numFmtId="0" fontId="0" fillId="6" borderId="0" xfId="0" applyFill="1" applyAlignment="1" applyProtection="1">
      <alignment/>
      <protection hidden="1"/>
    </xf>
    <xf numFmtId="0" fontId="0" fillId="6" borderId="0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3" xfId="0" applyFill="1" applyBorder="1" applyAlignment="1">
      <alignment/>
    </xf>
    <xf numFmtId="0" fontId="0" fillId="7" borderId="0" xfId="0" applyFill="1" applyAlignment="1">
      <alignment/>
    </xf>
    <xf numFmtId="0" fontId="4" fillId="7" borderId="0" xfId="0" applyFont="1" applyFill="1" applyAlignment="1">
      <alignment/>
    </xf>
    <xf numFmtId="9" fontId="0" fillId="7" borderId="0" xfId="0" applyNumberFormat="1" applyFill="1" applyAlignment="1">
      <alignment/>
    </xf>
    <xf numFmtId="0" fontId="0" fillId="7" borderId="0" xfId="0" applyFill="1" applyBorder="1" applyAlignment="1">
      <alignment/>
    </xf>
    <xf numFmtId="0" fontId="10" fillId="8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2" fillId="2" borderId="21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/>
    </xf>
    <xf numFmtId="0" fontId="0" fillId="6" borderId="19" xfId="0" applyFill="1" applyBorder="1" applyAlignment="1">
      <alignment/>
    </xf>
    <xf numFmtId="0" fontId="0" fillId="7" borderId="19" xfId="0" applyFill="1" applyBorder="1" applyAlignment="1">
      <alignment/>
    </xf>
    <xf numFmtId="0" fontId="0" fillId="2" borderId="12" xfId="0" applyFill="1" applyBorder="1" applyAlignment="1">
      <alignment wrapText="1"/>
    </xf>
    <xf numFmtId="0" fontId="0" fillId="0" borderId="22" xfId="0" applyBorder="1" applyAlignment="1">
      <alignment wrapText="1"/>
    </xf>
    <xf numFmtId="1" fontId="8" fillId="9" borderId="23" xfId="0" applyNumberFormat="1" applyFont="1" applyFill="1" applyBorder="1" applyAlignment="1">
      <alignment/>
    </xf>
    <xf numFmtId="1" fontId="12" fillId="10" borderId="24" xfId="0" applyNumberFormat="1" applyFont="1" applyFill="1" applyBorder="1" applyAlignment="1">
      <alignment/>
    </xf>
    <xf numFmtId="1" fontId="8" fillId="9" borderId="25" xfId="0" applyNumberFormat="1" applyFont="1" applyFill="1" applyBorder="1" applyAlignment="1">
      <alignment/>
    </xf>
    <xf numFmtId="1" fontId="8" fillId="9" borderId="26" xfId="0" applyNumberFormat="1" applyFont="1" applyFill="1" applyBorder="1" applyAlignment="1">
      <alignment/>
    </xf>
    <xf numFmtId="1" fontId="12" fillId="10" borderId="0" xfId="0" applyNumberFormat="1" applyFont="1" applyFill="1" applyBorder="1" applyAlignment="1">
      <alignment/>
    </xf>
    <xf numFmtId="1" fontId="8" fillId="9" borderId="20" xfId="0" applyNumberFormat="1" applyFont="1" applyFill="1" applyBorder="1" applyAlignment="1">
      <alignment/>
    </xf>
    <xf numFmtId="9" fontId="0" fillId="2" borderId="27" xfId="0" applyNumberFormat="1" applyFont="1" applyFill="1" applyBorder="1" applyAlignment="1">
      <alignment/>
    </xf>
    <xf numFmtId="9" fontId="0" fillId="2" borderId="28" xfId="0" applyNumberFormat="1" applyFont="1" applyFill="1" applyBorder="1" applyAlignment="1">
      <alignment/>
    </xf>
    <xf numFmtId="9" fontId="8" fillId="2" borderId="26" xfId="0" applyNumberFormat="1" applyFont="1" applyFill="1" applyBorder="1" applyAlignment="1">
      <alignment/>
    </xf>
    <xf numFmtId="9" fontId="8" fillId="2" borderId="20" xfId="0" applyNumberFormat="1" applyFont="1" applyFill="1" applyBorder="1" applyAlignment="1">
      <alignment/>
    </xf>
    <xf numFmtId="9" fontId="8" fillId="2" borderId="29" xfId="0" applyNumberFormat="1" applyFont="1" applyFill="1" applyBorder="1" applyAlignment="1">
      <alignment/>
    </xf>
    <xf numFmtId="9" fontId="8" fillId="2" borderId="30" xfId="0" applyNumberFormat="1" applyFont="1" applyFill="1" applyBorder="1" applyAlignment="1">
      <alignment/>
    </xf>
    <xf numFmtId="9" fontId="14" fillId="11" borderId="0" xfId="0" applyNumberFormat="1" applyFont="1" applyFill="1" applyBorder="1" applyAlignment="1">
      <alignment/>
    </xf>
    <xf numFmtId="9" fontId="13" fillId="11" borderId="31" xfId="0" applyNumberFormat="1" applyFont="1" applyFill="1" applyBorder="1" applyAlignment="1">
      <alignment/>
    </xf>
    <xf numFmtId="9" fontId="14" fillId="11" borderId="32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1" fontId="12" fillId="9" borderId="24" xfId="0" applyNumberFormat="1" applyFont="1" applyFill="1" applyBorder="1" applyAlignment="1">
      <alignment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right" vertical="center"/>
    </xf>
    <xf numFmtId="0" fontId="15" fillId="2" borderId="35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4" fillId="3" borderId="38" xfId="0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CC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00"/>
        </patternFill>
      </fill>
      <border/>
    </dxf>
    <dxf>
      <font>
        <b val="0"/>
        <i val="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847725</xdr:colOff>
      <xdr:row>0</xdr:row>
      <xdr:rowOff>1076325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581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6"/>
  <sheetViews>
    <sheetView tabSelected="1" workbookViewId="0" topLeftCell="A1">
      <selection activeCell="D6" sqref="D6"/>
    </sheetView>
  </sheetViews>
  <sheetFormatPr defaultColWidth="9.140625" defaultRowHeight="12.75"/>
  <cols>
    <col min="1" max="1" width="11.57421875" style="0" customWidth="1"/>
    <col min="2" max="2" width="20.7109375" style="0" customWidth="1"/>
    <col min="3" max="3" width="8.57421875" style="0" customWidth="1"/>
    <col min="4" max="5" width="8.421875" style="0" customWidth="1"/>
    <col min="7" max="7" width="9.421875" style="0" customWidth="1"/>
    <col min="9" max="9" width="9.7109375" style="0" customWidth="1"/>
    <col min="11" max="11" width="10.140625" style="0" customWidth="1"/>
    <col min="12" max="12" width="9.28125" style="0" customWidth="1"/>
    <col min="14" max="25" width="9.140625" style="45" customWidth="1"/>
  </cols>
  <sheetData>
    <row r="1" spans="1:17" ht="90" customHeight="1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Q1" s="11"/>
    </row>
    <row r="2" spans="1:13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8">
      <c r="A3" s="46" t="s">
        <v>21</v>
      </c>
      <c r="B3" s="47">
        <v>1</v>
      </c>
      <c r="C3" s="47"/>
      <c r="D3" s="45"/>
      <c r="E3" s="45"/>
      <c r="F3" s="97" t="s">
        <v>30</v>
      </c>
      <c r="G3" s="97"/>
      <c r="H3" s="97"/>
      <c r="I3" s="97"/>
      <c r="J3" s="97"/>
      <c r="K3" s="97"/>
      <c r="L3" s="97"/>
      <c r="M3" s="45"/>
    </row>
    <row r="4" spans="1:13" ht="18">
      <c r="A4" s="47"/>
      <c r="B4" s="47"/>
      <c r="C4" s="47"/>
      <c r="D4" s="45"/>
      <c r="E4" s="45"/>
      <c r="F4" s="45"/>
      <c r="G4" s="45"/>
      <c r="H4" s="45"/>
      <c r="I4" s="45"/>
      <c r="J4" s="48"/>
      <c r="K4" s="48"/>
      <c r="L4" s="45"/>
      <c r="M4" s="51"/>
    </row>
    <row r="5" spans="1:13" ht="18">
      <c r="A5" s="49" t="s">
        <v>25</v>
      </c>
      <c r="B5" s="49"/>
      <c r="C5" s="45"/>
      <c r="D5" s="65">
        <v>40</v>
      </c>
      <c r="E5" s="45"/>
      <c r="F5" s="93" t="str">
        <f>B11</f>
        <v>Trace Directe</v>
      </c>
      <c r="G5" s="94"/>
      <c r="H5" s="93" t="str">
        <f>B30</f>
        <v>Flexipass</v>
      </c>
      <c r="I5" s="95"/>
      <c r="J5" s="96" t="str">
        <f>L13</f>
        <v>Proximi't 2011</v>
      </c>
      <c r="K5" s="96"/>
      <c r="L5" s="93" t="str">
        <f>K13</f>
        <v>Proximi't 2009</v>
      </c>
      <c r="M5" s="95"/>
    </row>
    <row r="6" spans="1:15" ht="12.75">
      <c r="A6" s="45"/>
      <c r="B6" s="45"/>
      <c r="C6" s="45"/>
      <c r="D6" s="45"/>
      <c r="E6" s="50">
        <f>D5-4</f>
        <v>36</v>
      </c>
      <c r="F6" s="73">
        <f ca="1">INDIRECT("E"&amp;$B$3+13)*$E$6*$C$11+INDIRECT("D"&amp;$B$3+13)</f>
        <v>29.55333333333333</v>
      </c>
      <c r="G6" s="79">
        <f>-(O6-F6)/O6</f>
        <v>-0.2867256637168143</v>
      </c>
      <c r="H6" s="76">
        <f ca="1">INDIRECT("E"&amp;$B$3+13)*$E$6*$C$30+INDIRECT("D"&amp;$B$3+32)</f>
        <v>26.8</v>
      </c>
      <c r="I6" s="81">
        <f>-(O6-H6)/O6</f>
        <v>-0.3531777956556718</v>
      </c>
      <c r="J6" s="73">
        <f ca="1">INDIRECT("l"&amp;$B$3+13)</f>
        <v>33.902</v>
      </c>
      <c r="K6" s="83">
        <f>-((O6-J6)/J6)</f>
        <v>-0.22215011897036563</v>
      </c>
      <c r="L6" s="73">
        <f ca="1">INDIRECT("K"&amp;$B$3+13)</f>
        <v>26.818</v>
      </c>
      <c r="M6" s="83">
        <f>-((Q6-L6)/L6)</f>
        <v>1</v>
      </c>
      <c r="O6" s="88">
        <f ca="1">((INDIRECT("E"&amp;$B$3+13)*$E$6+INDIRECT("D"&amp;$B$3+13)))</f>
        <v>41.43333333333334</v>
      </c>
    </row>
    <row r="7" spans="1:15" ht="25.5">
      <c r="A7" s="45"/>
      <c r="B7" s="45"/>
      <c r="C7" s="45"/>
      <c r="D7" s="45"/>
      <c r="E7" s="66">
        <f>D5</f>
        <v>40</v>
      </c>
      <c r="F7" s="74">
        <f ca="1">INDIRECT("E"&amp;$B$3+13)*$E$7*$C$11+INDIRECT("D"&amp;$B$3+13)</f>
        <v>32.63333333333333</v>
      </c>
      <c r="G7" s="86">
        <f>-(O7-F7)/O7</f>
        <v>-0.28800000000000003</v>
      </c>
      <c r="H7" s="77">
        <f ca="1">INDIRECT("E"&amp;$B$3+13)*$D$5*$C$30+INDIRECT("D"&amp;$B$3+32)</f>
        <v>29</v>
      </c>
      <c r="I7" s="85">
        <f>-(O7-H7)/O7</f>
        <v>-0.3672727272727273</v>
      </c>
      <c r="J7" s="74">
        <f ca="1">INDIRECT("l"&amp;$B$3+13)</f>
        <v>33.902</v>
      </c>
      <c r="K7" s="87">
        <f>-((O7-J7)/J7)</f>
        <v>-0.3519359723123513</v>
      </c>
      <c r="L7" s="89">
        <f ca="1">INDIRECT("K"&amp;$B$3+13)</f>
        <v>26.818</v>
      </c>
      <c r="M7" s="87">
        <f>-((Q7-L7)/L7)</f>
        <v>1</v>
      </c>
      <c r="O7" s="88">
        <f ca="1">((INDIRECT("E"&amp;$B$3+13)*$E$7+INDIRECT("D"&amp;$B$3+13)))</f>
        <v>45.833333333333336</v>
      </c>
    </row>
    <row r="8" spans="1:15" ht="12.75">
      <c r="A8" s="45"/>
      <c r="B8" s="45"/>
      <c r="C8" s="45"/>
      <c r="D8" s="45"/>
      <c r="E8" s="50">
        <f>D5+4</f>
        <v>44</v>
      </c>
      <c r="F8" s="75">
        <f ca="1">INDIRECT("E"&amp;$B$3+13)*$E$8*$C$11+INDIRECT("D"&amp;$B$3+13)</f>
        <v>35.71333333333334</v>
      </c>
      <c r="G8" s="80">
        <f>-(O8-F8)/O8</f>
        <v>-0.28905109489051095</v>
      </c>
      <c r="H8" s="78">
        <f ca="1">INDIRECT("E"&amp;$B$3+13)*$E$8*$C$30+INDIRECT("D"&amp;$B$3+32)</f>
        <v>31.200000000000003</v>
      </c>
      <c r="I8" s="82">
        <f>-(O8-H8)/O8</f>
        <v>-0.3788984737889848</v>
      </c>
      <c r="J8" s="75">
        <f ca="1">INDIRECT("l"&amp;$B$3+13)</f>
        <v>33.902</v>
      </c>
      <c r="K8" s="84">
        <f>-((O8-J8)/J8)</f>
        <v>-0.4817218256543372</v>
      </c>
      <c r="L8" s="75">
        <f ca="1">INDIRECT("K"&amp;$B$3+13)</f>
        <v>26.818</v>
      </c>
      <c r="M8" s="84">
        <f>-((Q8-L8)/L8)</f>
        <v>1</v>
      </c>
      <c r="O8" s="88">
        <f ca="1">((INDIRECT("E"&amp;$B$3+13)*$E$8+INDIRECT("D"&amp;$B$3+13)))</f>
        <v>50.23333333333334</v>
      </c>
    </row>
    <row r="9" spans="1:13" ht="13.5" thickBo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ht="12.75" hidden="1">
      <c r="A10" s="54"/>
      <c r="B10" s="54"/>
      <c r="C10" s="54"/>
      <c r="D10" s="54"/>
      <c r="E10" s="54"/>
      <c r="F10" s="54"/>
      <c r="G10" s="57">
        <v>30</v>
      </c>
      <c r="H10" s="57">
        <v>40</v>
      </c>
      <c r="I10" s="57">
        <v>50</v>
      </c>
      <c r="J10" s="54"/>
      <c r="K10" s="54"/>
      <c r="L10" s="54"/>
      <c r="M10" s="54"/>
    </row>
    <row r="11" spans="1:13" ht="12.75">
      <c r="A11" s="54"/>
      <c r="B11" s="55" t="s">
        <v>24</v>
      </c>
      <c r="C11" s="56">
        <v>0.7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ht="13.5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 ht="22.5">
      <c r="A13" s="54"/>
      <c r="B13" s="1" t="s">
        <v>0</v>
      </c>
      <c r="C13" s="6" t="s">
        <v>1</v>
      </c>
      <c r="D13" s="7" t="s">
        <v>13</v>
      </c>
      <c r="E13" s="7" t="s">
        <v>15</v>
      </c>
      <c r="F13" s="54"/>
      <c r="G13" s="17" t="s">
        <v>16</v>
      </c>
      <c r="H13" s="19" t="s">
        <v>17</v>
      </c>
      <c r="I13" s="18" t="s">
        <v>18</v>
      </c>
      <c r="J13" s="54"/>
      <c r="K13" s="17" t="s">
        <v>31</v>
      </c>
      <c r="L13" s="18" t="s">
        <v>19</v>
      </c>
      <c r="M13" s="54"/>
    </row>
    <row r="14" spans="1:13" ht="12.75">
      <c r="A14" s="54"/>
      <c r="B14" s="2" t="s">
        <v>2</v>
      </c>
      <c r="C14" s="90">
        <v>22</v>
      </c>
      <c r="D14" s="24">
        <f>$C$14/12</f>
        <v>1.8333333333333333</v>
      </c>
      <c r="E14" s="10">
        <v>1.1</v>
      </c>
      <c r="F14" s="59"/>
      <c r="G14" s="27">
        <f>$E14*G$10*$C$11+$D$14</f>
        <v>24.93333333333333</v>
      </c>
      <c r="H14" s="35">
        <f>$E14*H$10*$C$11+$D$14</f>
        <v>32.63333333333333</v>
      </c>
      <c r="I14" s="28">
        <f>$E14*I$10*$C$11+$D$14</f>
        <v>40.333333333333336</v>
      </c>
      <c r="J14" s="54"/>
      <c r="K14" s="27">
        <f>E14*46*53/100</f>
        <v>26.818</v>
      </c>
      <c r="L14" s="28">
        <f>E14*46*67/100</f>
        <v>33.902</v>
      </c>
      <c r="M14" s="54"/>
    </row>
    <row r="15" spans="1:13" ht="12.75">
      <c r="A15" s="54"/>
      <c r="B15" s="2" t="s">
        <v>3</v>
      </c>
      <c r="C15" s="90"/>
      <c r="D15" s="24">
        <f>$C$14/12</f>
        <v>1.8333333333333333</v>
      </c>
      <c r="E15" s="10">
        <v>1</v>
      </c>
      <c r="F15" s="59"/>
      <c r="G15" s="27">
        <f>$E15*G$10*$C$11+$D15</f>
        <v>22.833333333333332</v>
      </c>
      <c r="H15" s="35">
        <f>$E15*H$10*$C$11+$D$14</f>
        <v>29.833333333333332</v>
      </c>
      <c r="I15" s="28">
        <f>$E15*I$10*$C$11+$D$14</f>
        <v>36.833333333333336</v>
      </c>
      <c r="J15" s="54"/>
      <c r="K15" s="27">
        <f aca="true" t="shared" si="0" ref="K15:K26">E15*46*53/100</f>
        <v>24.38</v>
      </c>
      <c r="L15" s="28">
        <f aca="true" t="shared" si="1" ref="L15:L26">E15*46*67/100</f>
        <v>30.82</v>
      </c>
      <c r="M15" s="54"/>
    </row>
    <row r="16" spans="1:13" ht="12.75">
      <c r="A16" s="54"/>
      <c r="B16" s="3" t="s">
        <v>4</v>
      </c>
      <c r="C16" s="98">
        <v>30</v>
      </c>
      <c r="D16" s="25">
        <f>$C$16/12</f>
        <v>2.5</v>
      </c>
      <c r="E16" s="11">
        <f>E15+E17</f>
        <v>2.7</v>
      </c>
      <c r="F16" s="59"/>
      <c r="G16" s="29">
        <f>$E16*$G$10*$C$11+$D$16</f>
        <v>59.199999999999996</v>
      </c>
      <c r="H16" s="36">
        <f aca="true" t="shared" si="2" ref="H16:I20">$E16*H$10*$C$11+$D$16</f>
        <v>78.1</v>
      </c>
      <c r="I16" s="30">
        <f t="shared" si="2"/>
        <v>97</v>
      </c>
      <c r="J16" s="54"/>
      <c r="K16" s="29">
        <f t="shared" si="0"/>
        <v>65.82600000000001</v>
      </c>
      <c r="L16" s="30">
        <f t="shared" si="1"/>
        <v>83.214</v>
      </c>
      <c r="M16" s="54"/>
    </row>
    <row r="17" spans="1:13" ht="12.75">
      <c r="A17" s="54"/>
      <c r="B17" s="3" t="s">
        <v>5</v>
      </c>
      <c r="C17" s="98"/>
      <c r="D17" s="25">
        <f>$C$16/12</f>
        <v>2.5</v>
      </c>
      <c r="E17" s="11">
        <v>1.7</v>
      </c>
      <c r="F17" s="59"/>
      <c r="G17" s="29">
        <f>$E17*$G$10*$C$11+$D$16</f>
        <v>38.199999999999996</v>
      </c>
      <c r="H17" s="36">
        <f t="shared" si="2"/>
        <v>50.099999999999994</v>
      </c>
      <c r="I17" s="30">
        <f t="shared" si="2"/>
        <v>61.99999999999999</v>
      </c>
      <c r="J17" s="54"/>
      <c r="K17" s="29">
        <f t="shared" si="0"/>
        <v>41.446000000000005</v>
      </c>
      <c r="L17" s="30">
        <f t="shared" si="1"/>
        <v>52.394000000000005</v>
      </c>
      <c r="M17" s="54"/>
    </row>
    <row r="18" spans="1:13" ht="12.75">
      <c r="A18" s="54"/>
      <c r="B18" s="3" t="s">
        <v>6</v>
      </c>
      <c r="C18" s="98"/>
      <c r="D18" s="25">
        <f>$C$16/12</f>
        <v>2.5</v>
      </c>
      <c r="E18" s="11">
        <v>1.9</v>
      </c>
      <c r="F18" s="59"/>
      <c r="G18" s="29">
        <f>$E18*$G$10*$C$11+$D$16</f>
        <v>42.4</v>
      </c>
      <c r="H18" s="36">
        <f t="shared" si="2"/>
        <v>55.699999999999996</v>
      </c>
      <c r="I18" s="30">
        <f t="shared" si="2"/>
        <v>69</v>
      </c>
      <c r="J18" s="54"/>
      <c r="K18" s="29">
        <f t="shared" si="0"/>
        <v>46.321999999999996</v>
      </c>
      <c r="L18" s="30">
        <f t="shared" si="1"/>
        <v>58.55799999999999</v>
      </c>
      <c r="M18" s="54"/>
    </row>
    <row r="19" spans="1:13" ht="12.75">
      <c r="A19" s="54"/>
      <c r="B19" s="3" t="s">
        <v>7</v>
      </c>
      <c r="C19" s="98"/>
      <c r="D19" s="25">
        <f>$C$16/12</f>
        <v>2.5</v>
      </c>
      <c r="E19" s="11">
        <v>1.8</v>
      </c>
      <c r="F19" s="59"/>
      <c r="G19" s="29">
        <f>$E19*$G$10*$C$11+$D$16</f>
        <v>40.3</v>
      </c>
      <c r="H19" s="36">
        <f t="shared" si="2"/>
        <v>52.9</v>
      </c>
      <c r="I19" s="30">
        <f t="shared" si="2"/>
        <v>65.5</v>
      </c>
      <c r="J19" s="54"/>
      <c r="K19" s="29">
        <f t="shared" si="0"/>
        <v>43.88399999999999</v>
      </c>
      <c r="L19" s="30">
        <f t="shared" si="1"/>
        <v>55.47599999999999</v>
      </c>
      <c r="M19" s="54"/>
    </row>
    <row r="20" spans="1:13" ht="12.75">
      <c r="A20" s="54"/>
      <c r="B20" s="3" t="s">
        <v>22</v>
      </c>
      <c r="C20" s="98"/>
      <c r="D20" s="25">
        <f>$C$16/12</f>
        <v>2.5</v>
      </c>
      <c r="E20" s="13">
        <v>1.8</v>
      </c>
      <c r="F20" s="58"/>
      <c r="G20" s="29">
        <f>$E20*$G$10*$C$11+$D$16</f>
        <v>40.3</v>
      </c>
      <c r="H20" s="36">
        <f t="shared" si="2"/>
        <v>52.9</v>
      </c>
      <c r="I20" s="30">
        <f t="shared" si="2"/>
        <v>65.5</v>
      </c>
      <c r="J20" s="54"/>
      <c r="K20" s="29">
        <f t="shared" si="0"/>
        <v>43.88399999999999</v>
      </c>
      <c r="L20" s="30">
        <f t="shared" si="1"/>
        <v>55.47599999999999</v>
      </c>
      <c r="M20" s="54"/>
    </row>
    <row r="21" spans="1:13" ht="12.75">
      <c r="A21" s="54"/>
      <c r="B21" s="2" t="s">
        <v>8</v>
      </c>
      <c r="C21" s="90">
        <v>40</v>
      </c>
      <c r="D21" s="24">
        <f>$C$21/12</f>
        <v>3.3333333333333335</v>
      </c>
      <c r="E21" s="12">
        <f>E19+E17</f>
        <v>3.5</v>
      </c>
      <c r="F21" s="58"/>
      <c r="G21" s="27">
        <f aca="true" t="shared" si="3" ref="G21:G26">$E21*$G$10*$C$11+$D$14</f>
        <v>75.33333333333333</v>
      </c>
      <c r="H21" s="35">
        <f aca="true" t="shared" si="4" ref="H21:I25">$E21*H$10*$C$11+$D$21</f>
        <v>101.33333333333333</v>
      </c>
      <c r="I21" s="28">
        <f t="shared" si="4"/>
        <v>125.83333333333331</v>
      </c>
      <c r="J21" s="54"/>
      <c r="K21" s="27">
        <f t="shared" si="0"/>
        <v>85.33</v>
      </c>
      <c r="L21" s="28">
        <f t="shared" si="1"/>
        <v>107.87</v>
      </c>
      <c r="M21" s="54"/>
    </row>
    <row r="22" spans="1:13" ht="12.75">
      <c r="A22" s="54"/>
      <c r="B22" s="2" t="s">
        <v>9</v>
      </c>
      <c r="C22" s="90"/>
      <c r="D22" s="24">
        <f>$C$21/12</f>
        <v>3.3333333333333335</v>
      </c>
      <c r="E22" s="10">
        <f>E20+E17</f>
        <v>3.5</v>
      </c>
      <c r="F22" s="59"/>
      <c r="G22" s="27">
        <f t="shared" si="3"/>
        <v>75.33333333333333</v>
      </c>
      <c r="H22" s="35">
        <f t="shared" si="4"/>
        <v>101.33333333333333</v>
      </c>
      <c r="I22" s="28">
        <f t="shared" si="4"/>
        <v>125.83333333333331</v>
      </c>
      <c r="J22" s="54"/>
      <c r="K22" s="27">
        <f t="shared" si="0"/>
        <v>85.33</v>
      </c>
      <c r="L22" s="28">
        <f t="shared" si="1"/>
        <v>107.87</v>
      </c>
      <c r="M22" s="54"/>
    </row>
    <row r="23" spans="1:13" ht="12.75">
      <c r="A23" s="54"/>
      <c r="B23" s="2" t="s">
        <v>10</v>
      </c>
      <c r="C23" s="90"/>
      <c r="D23" s="24">
        <f>$C$21/12</f>
        <v>3.3333333333333335</v>
      </c>
      <c r="E23" s="10">
        <v>4.5</v>
      </c>
      <c r="F23" s="59"/>
      <c r="G23" s="27">
        <f t="shared" si="3"/>
        <v>96.33333333333333</v>
      </c>
      <c r="H23" s="35">
        <f t="shared" si="4"/>
        <v>129.33333333333331</v>
      </c>
      <c r="I23" s="28">
        <f t="shared" si="4"/>
        <v>160.83333333333334</v>
      </c>
      <c r="J23" s="54"/>
      <c r="K23" s="31">
        <f>E22*46*65/100</f>
        <v>104.65</v>
      </c>
      <c r="L23" s="32">
        <f>E22*46*65/100</f>
        <v>104.65</v>
      </c>
      <c r="M23" s="54" t="s">
        <v>29</v>
      </c>
    </row>
    <row r="24" spans="1:13" ht="12.75">
      <c r="A24" s="54"/>
      <c r="B24" s="2" t="s">
        <v>11</v>
      </c>
      <c r="C24" s="90"/>
      <c r="D24" s="24">
        <f>$C$21/12</f>
        <v>3.3333333333333335</v>
      </c>
      <c r="E24" s="10">
        <v>3.4</v>
      </c>
      <c r="F24" s="59"/>
      <c r="G24" s="27">
        <f t="shared" si="3"/>
        <v>73.23333333333332</v>
      </c>
      <c r="H24" s="35">
        <f t="shared" si="4"/>
        <v>98.53333333333332</v>
      </c>
      <c r="I24" s="28">
        <f t="shared" si="4"/>
        <v>122.33333333333331</v>
      </c>
      <c r="J24" s="54"/>
      <c r="K24" s="31">
        <f>E23*46*35/100</f>
        <v>72.45</v>
      </c>
      <c r="L24" s="41">
        <f>E23*46*65/100</f>
        <v>134.55</v>
      </c>
      <c r="M24" s="59" t="s">
        <v>29</v>
      </c>
    </row>
    <row r="25" spans="1:13" ht="12.75">
      <c r="A25" s="54"/>
      <c r="B25" s="2" t="s">
        <v>23</v>
      </c>
      <c r="C25" s="90"/>
      <c r="D25" s="24">
        <f>$C$21/12</f>
        <v>3.3333333333333335</v>
      </c>
      <c r="E25" s="10">
        <v>3.7</v>
      </c>
      <c r="F25" s="59"/>
      <c r="G25" s="27">
        <f t="shared" si="3"/>
        <v>79.53333333333332</v>
      </c>
      <c r="H25" s="35">
        <f t="shared" si="4"/>
        <v>106.93333333333332</v>
      </c>
      <c r="I25" s="28">
        <f t="shared" si="4"/>
        <v>132.83333333333334</v>
      </c>
      <c r="J25" s="54"/>
      <c r="K25" s="27">
        <f t="shared" si="0"/>
        <v>90.206</v>
      </c>
      <c r="L25" s="28">
        <f t="shared" si="1"/>
        <v>114.03400000000002</v>
      </c>
      <c r="M25" s="54"/>
    </row>
    <row r="26" spans="1:13" ht="13.5" thickBot="1">
      <c r="A26" s="54"/>
      <c r="B26" s="4" t="s">
        <v>12</v>
      </c>
      <c r="C26" s="5">
        <v>50</v>
      </c>
      <c r="D26" s="26">
        <f>$C$26/12</f>
        <v>4.166666666666667</v>
      </c>
      <c r="E26" s="14">
        <f>E21+E18</f>
        <v>5.4</v>
      </c>
      <c r="F26" s="54"/>
      <c r="G26" s="33">
        <f t="shared" si="3"/>
        <v>115.23333333333332</v>
      </c>
      <c r="H26" s="37">
        <f>$E26*H$10*$C$11+D26</f>
        <v>155.36666666666665</v>
      </c>
      <c r="I26" s="34">
        <f>$E26*I$10*$C$11+E26</f>
        <v>194.4</v>
      </c>
      <c r="J26" s="54"/>
      <c r="K26" s="33">
        <f t="shared" si="0"/>
        <v>131.65200000000002</v>
      </c>
      <c r="L26" s="30">
        <f t="shared" si="1"/>
        <v>166.428</v>
      </c>
      <c r="M26" s="54"/>
    </row>
    <row r="27" spans="1:13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60"/>
      <c r="M27" s="54"/>
    </row>
    <row r="28" spans="1:13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8"/>
      <c r="M28" s="54"/>
    </row>
    <row r="29" spans="1:13" ht="13.5" thickBo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2.75">
      <c r="A30" s="61"/>
      <c r="B30" s="62" t="s">
        <v>14</v>
      </c>
      <c r="C30" s="63">
        <v>0.5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ht="13.5" thickBot="1">
      <c r="A31" s="61"/>
      <c r="B31" s="61" t="s">
        <v>20</v>
      </c>
      <c r="C31" s="63">
        <v>1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22.5">
      <c r="A32" s="61"/>
      <c r="B32" s="1" t="s">
        <v>0</v>
      </c>
      <c r="C32" s="67" t="s">
        <v>1</v>
      </c>
      <c r="D32" s="7" t="s">
        <v>13</v>
      </c>
      <c r="E32" s="7" t="s">
        <v>15</v>
      </c>
      <c r="F32" s="61"/>
      <c r="G32" s="17" t="s">
        <v>16</v>
      </c>
      <c r="H32" s="19" t="s">
        <v>17</v>
      </c>
      <c r="I32" s="18" t="s">
        <v>18</v>
      </c>
      <c r="J32" s="61"/>
      <c r="K32" s="17" t="str">
        <f>K13</f>
        <v>Proximi't 2009</v>
      </c>
      <c r="L32" s="18" t="s">
        <v>19</v>
      </c>
      <c r="M32" s="61"/>
    </row>
    <row r="33" spans="1:13" ht="12.75">
      <c r="A33" s="9"/>
      <c r="B33" s="2" t="s">
        <v>2</v>
      </c>
      <c r="C33" s="91">
        <f>12*D33</f>
        <v>84</v>
      </c>
      <c r="D33" s="43">
        <v>7</v>
      </c>
      <c r="E33" s="15">
        <f aca="true" t="shared" si="5" ref="E33:E45">E14</f>
        <v>1.1</v>
      </c>
      <c r="F33" s="61"/>
      <c r="G33" s="27">
        <f>$E33*$G$10*$C$30+$D$33</f>
        <v>23.5</v>
      </c>
      <c r="H33" s="35">
        <f>$E33*$H$10*$C$30+$D$33</f>
        <v>29</v>
      </c>
      <c r="I33" s="28">
        <f>$E33*$I$10*$C$30+$D$33</f>
        <v>34.5</v>
      </c>
      <c r="J33" s="61"/>
      <c r="K33" s="27">
        <f aca="true" t="shared" si="6" ref="K33:L41">K14</f>
        <v>26.818</v>
      </c>
      <c r="L33" s="28">
        <f t="shared" si="6"/>
        <v>33.902</v>
      </c>
      <c r="M33" s="61"/>
    </row>
    <row r="34" spans="1:13" ht="12.75">
      <c r="A34" s="9"/>
      <c r="B34" s="2" t="s">
        <v>3</v>
      </c>
      <c r="C34" s="90"/>
      <c r="D34" s="43">
        <v>7</v>
      </c>
      <c r="E34" s="15">
        <f t="shared" si="5"/>
        <v>1</v>
      </c>
      <c r="F34" s="61"/>
      <c r="G34" s="27">
        <f>E34*$G$10*$C$30+$D$33</f>
        <v>22</v>
      </c>
      <c r="H34" s="35">
        <f>$E34*$H$10*$C$30+$D$33</f>
        <v>27</v>
      </c>
      <c r="I34" s="28">
        <f>$E34*$I$10*$C$30+$D$33</f>
        <v>32</v>
      </c>
      <c r="J34" s="61"/>
      <c r="K34" s="27">
        <f t="shared" si="6"/>
        <v>24.38</v>
      </c>
      <c r="L34" s="28">
        <f t="shared" si="6"/>
        <v>30.82</v>
      </c>
      <c r="M34" s="61"/>
    </row>
    <row r="35" spans="1:13" ht="12.75">
      <c r="A35" s="9"/>
      <c r="B35" s="3" t="s">
        <v>4</v>
      </c>
      <c r="C35" s="99">
        <f>12*D37</f>
        <v>120</v>
      </c>
      <c r="D35" s="22">
        <v>12</v>
      </c>
      <c r="E35" s="16">
        <f t="shared" si="5"/>
        <v>2.7</v>
      </c>
      <c r="F35" s="61"/>
      <c r="G35" s="29">
        <f>E35*$G$10*$C$30+$D$35</f>
        <v>52.5</v>
      </c>
      <c r="H35" s="36">
        <f>$E35*$H$10*$C$30+$D$35</f>
        <v>66</v>
      </c>
      <c r="I35" s="30">
        <f>$E35*$I$10*$C$30+$D$35</f>
        <v>79.5</v>
      </c>
      <c r="J35" s="61"/>
      <c r="K35" s="29">
        <f t="shared" si="6"/>
        <v>65.82600000000001</v>
      </c>
      <c r="L35" s="30">
        <f t="shared" si="6"/>
        <v>83.214</v>
      </c>
      <c r="M35" s="61"/>
    </row>
    <row r="36" spans="1:13" ht="12.75">
      <c r="A36" s="9"/>
      <c r="B36" s="3" t="s">
        <v>5</v>
      </c>
      <c r="C36" s="99"/>
      <c r="D36" s="22">
        <v>10</v>
      </c>
      <c r="E36" s="16">
        <f t="shared" si="5"/>
        <v>1.7</v>
      </c>
      <c r="F36" s="61"/>
      <c r="G36" s="29">
        <f>E36*$G$10*$C$30+$D$35-2</f>
        <v>35.5</v>
      </c>
      <c r="H36" s="36">
        <f>$E36*$H$10*$C$30+$D$35-2</f>
        <v>44</v>
      </c>
      <c r="I36" s="30">
        <f>$E36*$I$10*$C$30+$D$35-2</f>
        <v>52.5</v>
      </c>
      <c r="J36" s="61"/>
      <c r="K36" s="29">
        <f t="shared" si="6"/>
        <v>41.446000000000005</v>
      </c>
      <c r="L36" s="30">
        <f t="shared" si="6"/>
        <v>52.394000000000005</v>
      </c>
      <c r="M36" s="61"/>
    </row>
    <row r="37" spans="1:13" ht="12.75">
      <c r="A37" s="9"/>
      <c r="B37" s="3" t="s">
        <v>6</v>
      </c>
      <c r="C37" s="99"/>
      <c r="D37" s="22">
        <v>10</v>
      </c>
      <c r="E37" s="16">
        <f t="shared" si="5"/>
        <v>1.9</v>
      </c>
      <c r="F37" s="61"/>
      <c r="G37" s="29">
        <f>E37*$G$10*$C$30+$D$35</f>
        <v>40.5</v>
      </c>
      <c r="H37" s="36">
        <f>$E37*$H$10*$C$30+$D$35</f>
        <v>50</v>
      </c>
      <c r="I37" s="30">
        <f>$E37*$I$10*$C$30+$D$35</f>
        <v>59.5</v>
      </c>
      <c r="J37" s="61"/>
      <c r="K37" s="29">
        <f t="shared" si="6"/>
        <v>46.321999999999996</v>
      </c>
      <c r="L37" s="30">
        <f t="shared" si="6"/>
        <v>58.55799999999999</v>
      </c>
      <c r="M37" s="61"/>
    </row>
    <row r="38" spans="1:13" ht="12.75">
      <c r="A38" s="9"/>
      <c r="B38" s="3" t="s">
        <v>7</v>
      </c>
      <c r="C38" s="99"/>
      <c r="D38" s="22">
        <v>10</v>
      </c>
      <c r="E38" s="16">
        <f t="shared" si="5"/>
        <v>1.8</v>
      </c>
      <c r="F38" s="61"/>
      <c r="G38" s="29">
        <f>E38*$G$10*$C$30+$D$35</f>
        <v>39</v>
      </c>
      <c r="H38" s="36">
        <f>$E38*$H$10*$C$30+$D$35</f>
        <v>48</v>
      </c>
      <c r="I38" s="30">
        <f>$E38*$I$10*$C$30+$D$35</f>
        <v>57</v>
      </c>
      <c r="J38" s="61"/>
      <c r="K38" s="29">
        <f t="shared" si="6"/>
        <v>43.88399999999999</v>
      </c>
      <c r="L38" s="30">
        <f t="shared" si="6"/>
        <v>55.47599999999999</v>
      </c>
      <c r="M38" s="61"/>
    </row>
    <row r="39" spans="1:13" ht="12.75">
      <c r="A39" s="9"/>
      <c r="B39" s="3" t="s">
        <v>22</v>
      </c>
      <c r="C39" s="99"/>
      <c r="D39" s="22">
        <v>10</v>
      </c>
      <c r="E39" s="16">
        <f t="shared" si="5"/>
        <v>1.8</v>
      </c>
      <c r="F39" s="61"/>
      <c r="G39" s="29">
        <f>E39*$G$10*$C$30+$D$35</f>
        <v>39</v>
      </c>
      <c r="H39" s="36">
        <f>$E39*$H$10*$C$30+$D$35</f>
        <v>48</v>
      </c>
      <c r="I39" s="30">
        <f>$E39*$I$10*$C$30+$D$35</f>
        <v>57</v>
      </c>
      <c r="J39" s="61"/>
      <c r="K39" s="29">
        <f t="shared" si="6"/>
        <v>43.88399999999999</v>
      </c>
      <c r="L39" s="30">
        <f t="shared" si="6"/>
        <v>55.47599999999999</v>
      </c>
      <c r="M39" s="61"/>
    </row>
    <row r="40" spans="1:13" ht="12.75">
      <c r="A40" s="9"/>
      <c r="B40" s="2" t="s">
        <v>8</v>
      </c>
      <c r="C40" s="90">
        <f>12*D42</f>
        <v>168</v>
      </c>
      <c r="D40" s="44">
        <v>14</v>
      </c>
      <c r="E40" s="15">
        <f t="shared" si="5"/>
        <v>3.5</v>
      </c>
      <c r="F40" s="61"/>
      <c r="G40" s="27">
        <f>E40*$G$10*$C$30+$D$40</f>
        <v>66.5</v>
      </c>
      <c r="H40" s="35">
        <f>$E40*$H$10*$C$30+$D$40</f>
        <v>84</v>
      </c>
      <c r="I40" s="28">
        <f>$E40*$I$10*$C$30+$D$40</f>
        <v>101.5</v>
      </c>
      <c r="J40" s="61"/>
      <c r="K40" s="27">
        <f t="shared" si="6"/>
        <v>85.33</v>
      </c>
      <c r="L40" s="28">
        <f t="shared" si="6"/>
        <v>107.87</v>
      </c>
      <c r="M40" s="61"/>
    </row>
    <row r="41" spans="1:13" ht="12.75">
      <c r="A41" s="61"/>
      <c r="B41" s="2" t="s">
        <v>9</v>
      </c>
      <c r="C41" s="90"/>
      <c r="D41" s="44">
        <v>14</v>
      </c>
      <c r="E41" s="15">
        <f t="shared" si="5"/>
        <v>3.5</v>
      </c>
      <c r="F41" s="61"/>
      <c r="G41" s="27">
        <f>E41*$G$10*$C$30+$D$40</f>
        <v>66.5</v>
      </c>
      <c r="H41" s="35">
        <f>$E41*$H$10*$C$30+$D$40</f>
        <v>84</v>
      </c>
      <c r="I41" s="28">
        <f>$E41*$I$10*$C$30+$D$40</f>
        <v>101.5</v>
      </c>
      <c r="J41" s="61"/>
      <c r="K41" s="27">
        <f t="shared" si="6"/>
        <v>85.33</v>
      </c>
      <c r="L41" s="28">
        <f t="shared" si="6"/>
        <v>107.87</v>
      </c>
      <c r="M41" s="61"/>
    </row>
    <row r="42" spans="1:13" ht="12.75">
      <c r="A42" s="61"/>
      <c r="B42" s="2" t="s">
        <v>10</v>
      </c>
      <c r="C42" s="90"/>
      <c r="D42" s="44">
        <v>14</v>
      </c>
      <c r="E42" s="15">
        <f t="shared" si="5"/>
        <v>4.5</v>
      </c>
      <c r="F42" s="61"/>
      <c r="G42" s="27">
        <f>E42*$G$10*$C$30+$D$40</f>
        <v>81.5</v>
      </c>
      <c r="H42" s="35">
        <f>$E42*$H$10*$C$30+$D$40</f>
        <v>104</v>
      </c>
      <c r="I42" s="28">
        <f>$E42*$I$10*$C$30+$D$40</f>
        <v>126.5</v>
      </c>
      <c r="J42" s="61"/>
      <c r="K42" s="31">
        <f>E41*46*65/100</f>
        <v>104.65</v>
      </c>
      <c r="L42" s="32">
        <f>E41*46*65/100</f>
        <v>104.65</v>
      </c>
      <c r="M42" s="64" t="s">
        <v>29</v>
      </c>
    </row>
    <row r="43" spans="1:13" ht="12.75">
      <c r="A43" s="61"/>
      <c r="B43" s="2" t="s">
        <v>11</v>
      </c>
      <c r="C43" s="90"/>
      <c r="D43" s="44">
        <v>14</v>
      </c>
      <c r="E43" s="15">
        <f t="shared" si="5"/>
        <v>3.4</v>
      </c>
      <c r="F43" s="61"/>
      <c r="G43" s="27">
        <f>E43*$G$10*$C$30+$D$40</f>
        <v>65</v>
      </c>
      <c r="H43" s="35">
        <f>$E43*$H$10*$C$30+$D$40</f>
        <v>82</v>
      </c>
      <c r="I43" s="28">
        <f>$E43*$I$10*$C$30+$D$40</f>
        <v>99</v>
      </c>
      <c r="J43" s="61"/>
      <c r="K43" s="31">
        <f>E42*46*35/100</f>
        <v>72.45</v>
      </c>
      <c r="L43" s="32">
        <f>E42*46*65/100</f>
        <v>134.55</v>
      </c>
      <c r="M43" s="61" t="s">
        <v>29</v>
      </c>
    </row>
    <row r="44" spans="1:13" ht="12.75">
      <c r="A44" s="9"/>
      <c r="B44" s="2" t="s">
        <v>23</v>
      </c>
      <c r="C44" s="90"/>
      <c r="D44" s="44">
        <v>14</v>
      </c>
      <c r="E44" s="15">
        <f t="shared" si="5"/>
        <v>3.7</v>
      </c>
      <c r="F44" s="61"/>
      <c r="G44" s="27">
        <f>E44*$G$10*$C$30+$D$40</f>
        <v>69.5</v>
      </c>
      <c r="H44" s="35">
        <f>$E44*$H$10*$C$30+$D$40</f>
        <v>88</v>
      </c>
      <c r="I44" s="28">
        <f>$E44*$I$10*$C$30+$D$40</f>
        <v>106.5</v>
      </c>
      <c r="J44" s="61"/>
      <c r="K44" s="27">
        <f>K25</f>
        <v>90.206</v>
      </c>
      <c r="L44" s="28">
        <f>L25</f>
        <v>114.03400000000002</v>
      </c>
      <c r="M44" s="61"/>
    </row>
    <row r="45" spans="1:13" ht="13.5" thickBot="1">
      <c r="A45" s="9"/>
      <c r="B45" s="8" t="s">
        <v>12</v>
      </c>
      <c r="C45" s="5">
        <f>12*D45</f>
        <v>204</v>
      </c>
      <c r="D45" s="23">
        <v>17</v>
      </c>
      <c r="E45" s="20">
        <f t="shared" si="5"/>
        <v>5.4</v>
      </c>
      <c r="F45" s="61"/>
      <c r="G45" s="33">
        <f>E45*$G$10*$C$30+$D$45</f>
        <v>98</v>
      </c>
      <c r="H45" s="37">
        <f>$E45*$H$10*$C$30+D45</f>
        <v>125</v>
      </c>
      <c r="I45" s="34">
        <f>$E45*$I$10*$C$30+D45</f>
        <v>152</v>
      </c>
      <c r="J45" s="61"/>
      <c r="K45" s="33">
        <f>131.65</f>
        <v>131.65</v>
      </c>
      <c r="L45" s="34">
        <f>L26</f>
        <v>166.428</v>
      </c>
      <c r="M45" s="61"/>
    </row>
    <row r="46" spans="1:13" ht="13.5" thickBo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25" s="42" customFormat="1" ht="33.75" customHeight="1" thickBot="1">
      <c r="A47" s="52"/>
      <c r="B47" s="72"/>
      <c r="C47" s="104" t="s">
        <v>26</v>
      </c>
      <c r="D47" s="102"/>
      <c r="E47" s="103"/>
      <c r="F47" s="53"/>
      <c r="G47" s="101" t="s">
        <v>27</v>
      </c>
      <c r="H47" s="102"/>
      <c r="I47" s="103"/>
      <c r="J47" s="71"/>
      <c r="K47" s="101" t="s">
        <v>28</v>
      </c>
      <c r="L47" s="102"/>
      <c r="M47" s="103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13" ht="33.75">
      <c r="A48" s="45"/>
      <c r="B48" s="1" t="s">
        <v>0</v>
      </c>
      <c r="C48" s="17" t="s">
        <v>16</v>
      </c>
      <c r="D48" s="19" t="s">
        <v>17</v>
      </c>
      <c r="E48" s="18" t="s">
        <v>18</v>
      </c>
      <c r="F48" s="45"/>
      <c r="G48" s="17" t="s">
        <v>16</v>
      </c>
      <c r="H48" s="19" t="s">
        <v>17</v>
      </c>
      <c r="I48" s="18" t="s">
        <v>18</v>
      </c>
      <c r="J48" s="45"/>
      <c r="K48" s="17" t="s">
        <v>16</v>
      </c>
      <c r="L48" s="19" t="s">
        <v>17</v>
      </c>
      <c r="M48" s="18" t="s">
        <v>18</v>
      </c>
    </row>
    <row r="49" spans="1:13" ht="12.75">
      <c r="A49" s="45"/>
      <c r="B49" s="2" t="s">
        <v>2</v>
      </c>
      <c r="C49" s="27">
        <f aca="true" t="shared" si="7" ref="C49:C61">G14-G33</f>
        <v>1.43333333333333</v>
      </c>
      <c r="D49" s="35">
        <f aca="true" t="shared" si="8" ref="D49:D61">H14-H33</f>
        <v>3.633333333333333</v>
      </c>
      <c r="E49" s="28">
        <f aca="true" t="shared" si="9" ref="E49:E61">I14-I33</f>
        <v>5.833333333333336</v>
      </c>
      <c r="F49" s="45"/>
      <c r="G49" s="27">
        <f aca="true" t="shared" si="10" ref="G49:I61">$K33-G33</f>
        <v>3.3180000000000014</v>
      </c>
      <c r="H49" s="35">
        <f t="shared" si="10"/>
        <v>-2.1819999999999986</v>
      </c>
      <c r="I49" s="28">
        <f t="shared" si="10"/>
        <v>-7.681999999999999</v>
      </c>
      <c r="J49" s="45"/>
      <c r="K49" s="27">
        <f aca="true" t="shared" si="11" ref="K49:K61">$L33-G33</f>
        <v>10.402000000000001</v>
      </c>
      <c r="L49" s="35">
        <f aca="true" t="shared" si="12" ref="L49:L61">$L33-H33</f>
        <v>4.902000000000001</v>
      </c>
      <c r="M49" s="28">
        <f aca="true" t="shared" si="13" ref="M49:M61">$L33-I33</f>
        <v>-0.597999999999999</v>
      </c>
    </row>
    <row r="50" spans="1:13" ht="12.75">
      <c r="A50" s="45"/>
      <c r="B50" s="2" t="s">
        <v>3</v>
      </c>
      <c r="C50" s="27">
        <f t="shared" si="7"/>
        <v>0.8333333333333321</v>
      </c>
      <c r="D50" s="35">
        <f t="shared" si="8"/>
        <v>2.833333333333332</v>
      </c>
      <c r="E50" s="28">
        <f t="shared" si="9"/>
        <v>4.833333333333336</v>
      </c>
      <c r="F50" s="45"/>
      <c r="G50" s="27">
        <f t="shared" si="10"/>
        <v>2.379999999999999</v>
      </c>
      <c r="H50" s="35">
        <f t="shared" si="10"/>
        <v>-2.620000000000001</v>
      </c>
      <c r="I50" s="28">
        <f t="shared" si="10"/>
        <v>-7.620000000000001</v>
      </c>
      <c r="J50" s="45"/>
      <c r="K50" s="27">
        <f t="shared" si="11"/>
        <v>8.82</v>
      </c>
      <c r="L50" s="35">
        <f t="shared" si="12"/>
        <v>3.8200000000000003</v>
      </c>
      <c r="M50" s="28">
        <f t="shared" si="13"/>
        <v>-1.1799999999999997</v>
      </c>
    </row>
    <row r="51" spans="1:13" ht="12.75">
      <c r="A51" s="45"/>
      <c r="B51" s="3" t="s">
        <v>4</v>
      </c>
      <c r="C51" s="27">
        <f t="shared" si="7"/>
        <v>6.699999999999996</v>
      </c>
      <c r="D51" s="35">
        <f t="shared" si="8"/>
        <v>12.099999999999994</v>
      </c>
      <c r="E51" s="28">
        <f t="shared" si="9"/>
        <v>17.5</v>
      </c>
      <c r="F51" s="45"/>
      <c r="G51" s="27">
        <f t="shared" si="10"/>
        <v>13.326000000000008</v>
      </c>
      <c r="H51" s="35">
        <f t="shared" si="10"/>
        <v>-0.17399999999999238</v>
      </c>
      <c r="I51" s="28">
        <f t="shared" si="10"/>
        <v>-13.673999999999992</v>
      </c>
      <c r="J51" s="45"/>
      <c r="K51" s="27">
        <f t="shared" si="11"/>
        <v>30.714</v>
      </c>
      <c r="L51" s="35">
        <f t="shared" si="12"/>
        <v>17.214</v>
      </c>
      <c r="M51" s="28">
        <f t="shared" si="13"/>
        <v>3.7139999999999986</v>
      </c>
    </row>
    <row r="52" spans="1:13" ht="12.75">
      <c r="A52" s="45"/>
      <c r="B52" s="3" t="s">
        <v>5</v>
      </c>
      <c r="C52" s="27">
        <f t="shared" si="7"/>
        <v>2.6999999999999957</v>
      </c>
      <c r="D52" s="35">
        <f t="shared" si="8"/>
        <v>6.099999999999994</v>
      </c>
      <c r="E52" s="28">
        <f t="shared" si="9"/>
        <v>9.499999999999993</v>
      </c>
      <c r="F52" s="45"/>
      <c r="G52" s="27">
        <f t="shared" si="10"/>
        <v>5.946000000000005</v>
      </c>
      <c r="H52" s="35">
        <f t="shared" si="10"/>
        <v>-2.553999999999995</v>
      </c>
      <c r="I52" s="28">
        <f t="shared" si="10"/>
        <v>-11.053999999999995</v>
      </c>
      <c r="J52" s="45"/>
      <c r="K52" s="27">
        <f t="shared" si="11"/>
        <v>16.894000000000005</v>
      </c>
      <c r="L52" s="35">
        <f t="shared" si="12"/>
        <v>8.394000000000005</v>
      </c>
      <c r="M52" s="28">
        <f t="shared" si="13"/>
        <v>-0.10599999999999454</v>
      </c>
    </row>
    <row r="53" spans="1:13" ht="12.75">
      <c r="A53" s="45"/>
      <c r="B53" s="3" t="s">
        <v>6</v>
      </c>
      <c r="C53" s="27">
        <f t="shared" si="7"/>
        <v>1.8999999999999986</v>
      </c>
      <c r="D53" s="35">
        <f t="shared" si="8"/>
        <v>5.699999999999996</v>
      </c>
      <c r="E53" s="28">
        <f t="shared" si="9"/>
        <v>9.5</v>
      </c>
      <c r="F53" s="45"/>
      <c r="G53" s="27">
        <f t="shared" si="10"/>
        <v>5.821999999999996</v>
      </c>
      <c r="H53" s="35">
        <f t="shared" si="10"/>
        <v>-3.6780000000000044</v>
      </c>
      <c r="I53" s="28">
        <f t="shared" si="10"/>
        <v>-13.178000000000004</v>
      </c>
      <c r="J53" s="45"/>
      <c r="K53" s="27">
        <f t="shared" si="11"/>
        <v>18.057999999999993</v>
      </c>
      <c r="L53" s="35">
        <f t="shared" si="12"/>
        <v>8.557999999999993</v>
      </c>
      <c r="M53" s="28">
        <f t="shared" si="13"/>
        <v>-0.9420000000000073</v>
      </c>
    </row>
    <row r="54" spans="1:13" ht="12.75">
      <c r="A54" s="45"/>
      <c r="B54" s="3" t="s">
        <v>7</v>
      </c>
      <c r="C54" s="27">
        <f t="shared" si="7"/>
        <v>1.2999999999999972</v>
      </c>
      <c r="D54" s="35">
        <f t="shared" si="8"/>
        <v>4.899999999999999</v>
      </c>
      <c r="E54" s="28">
        <f t="shared" si="9"/>
        <v>8.5</v>
      </c>
      <c r="F54" s="45"/>
      <c r="G54" s="27">
        <f t="shared" si="10"/>
        <v>4.883999999999993</v>
      </c>
      <c r="H54" s="35">
        <f t="shared" si="10"/>
        <v>-4.116000000000007</v>
      </c>
      <c r="I54" s="28">
        <f t="shared" si="10"/>
        <v>-13.116000000000007</v>
      </c>
      <c r="J54" s="45"/>
      <c r="K54" s="27">
        <f t="shared" si="11"/>
        <v>16.475999999999992</v>
      </c>
      <c r="L54" s="35">
        <f t="shared" si="12"/>
        <v>7.475999999999992</v>
      </c>
      <c r="M54" s="28">
        <f t="shared" si="13"/>
        <v>-1.524000000000008</v>
      </c>
    </row>
    <row r="55" spans="1:13" ht="12.75">
      <c r="A55" s="45"/>
      <c r="B55" s="3" t="s">
        <v>22</v>
      </c>
      <c r="C55" s="27">
        <f t="shared" si="7"/>
        <v>1.2999999999999972</v>
      </c>
      <c r="D55" s="35">
        <f t="shared" si="8"/>
        <v>4.899999999999999</v>
      </c>
      <c r="E55" s="28">
        <f t="shared" si="9"/>
        <v>8.5</v>
      </c>
      <c r="F55" s="45"/>
      <c r="G55" s="27">
        <f t="shared" si="10"/>
        <v>4.883999999999993</v>
      </c>
      <c r="H55" s="35">
        <f t="shared" si="10"/>
        <v>-4.116000000000007</v>
      </c>
      <c r="I55" s="28">
        <f t="shared" si="10"/>
        <v>-13.116000000000007</v>
      </c>
      <c r="J55" s="45"/>
      <c r="K55" s="27">
        <f t="shared" si="11"/>
        <v>16.475999999999992</v>
      </c>
      <c r="L55" s="35">
        <f t="shared" si="12"/>
        <v>7.475999999999992</v>
      </c>
      <c r="M55" s="28">
        <f t="shared" si="13"/>
        <v>-1.524000000000008</v>
      </c>
    </row>
    <row r="56" spans="1:14" ht="12.75">
      <c r="A56" s="45"/>
      <c r="B56" s="2" t="s">
        <v>8</v>
      </c>
      <c r="C56" s="27">
        <f t="shared" si="7"/>
        <v>8.833333333333329</v>
      </c>
      <c r="D56" s="35">
        <f t="shared" si="8"/>
        <v>17.33333333333333</v>
      </c>
      <c r="E56" s="28">
        <f t="shared" si="9"/>
        <v>24.333333333333314</v>
      </c>
      <c r="F56" s="45"/>
      <c r="G56" s="27">
        <f t="shared" si="10"/>
        <v>18.83</v>
      </c>
      <c r="H56" s="35">
        <f t="shared" si="10"/>
        <v>1.3299999999999983</v>
      </c>
      <c r="I56" s="28">
        <f t="shared" si="10"/>
        <v>-16.17</v>
      </c>
      <c r="J56" s="45"/>
      <c r="K56" s="27">
        <f t="shared" si="11"/>
        <v>41.370000000000005</v>
      </c>
      <c r="L56" s="35">
        <f t="shared" si="12"/>
        <v>23.870000000000005</v>
      </c>
      <c r="M56" s="35">
        <f t="shared" si="13"/>
        <v>6.3700000000000045</v>
      </c>
      <c r="N56" s="21"/>
    </row>
    <row r="57" spans="1:14" ht="12.75">
      <c r="A57" s="45"/>
      <c r="B57" s="2" t="s">
        <v>9</v>
      </c>
      <c r="C57" s="27">
        <f t="shared" si="7"/>
        <v>8.833333333333329</v>
      </c>
      <c r="D57" s="35">
        <f t="shared" si="8"/>
        <v>17.33333333333333</v>
      </c>
      <c r="E57" s="28">
        <f t="shared" si="9"/>
        <v>24.333333333333314</v>
      </c>
      <c r="F57" s="45"/>
      <c r="G57" s="27">
        <f t="shared" si="10"/>
        <v>18.83</v>
      </c>
      <c r="H57" s="35">
        <f t="shared" si="10"/>
        <v>1.3299999999999983</v>
      </c>
      <c r="I57" s="35">
        <f t="shared" si="10"/>
        <v>-16.17</v>
      </c>
      <c r="J57" s="16"/>
      <c r="K57" s="27">
        <f t="shared" si="11"/>
        <v>41.370000000000005</v>
      </c>
      <c r="L57" s="35">
        <f t="shared" si="12"/>
        <v>23.870000000000005</v>
      </c>
      <c r="M57" s="35">
        <f t="shared" si="13"/>
        <v>6.3700000000000045</v>
      </c>
      <c r="N57" s="21"/>
    </row>
    <row r="58" spans="1:14" ht="12.75">
      <c r="A58" s="45"/>
      <c r="B58" s="2" t="s">
        <v>10</v>
      </c>
      <c r="C58" s="27">
        <f t="shared" si="7"/>
        <v>14.833333333333329</v>
      </c>
      <c r="D58" s="35">
        <f t="shared" si="8"/>
        <v>25.333333333333314</v>
      </c>
      <c r="E58" s="28">
        <f t="shared" si="9"/>
        <v>34.33333333333334</v>
      </c>
      <c r="F58" s="45"/>
      <c r="G58" s="27">
        <f t="shared" si="10"/>
        <v>23.150000000000006</v>
      </c>
      <c r="H58" s="35">
        <f t="shared" si="10"/>
        <v>0.6500000000000057</v>
      </c>
      <c r="I58" s="35">
        <f t="shared" si="10"/>
        <v>-21.849999999999994</v>
      </c>
      <c r="J58" s="16"/>
      <c r="K58" s="27">
        <f t="shared" si="11"/>
        <v>23.150000000000006</v>
      </c>
      <c r="L58" s="35">
        <f t="shared" si="12"/>
        <v>0.6500000000000057</v>
      </c>
      <c r="M58" s="28">
        <f t="shared" si="13"/>
        <v>-21.849999999999994</v>
      </c>
      <c r="N58" s="21"/>
    </row>
    <row r="59" spans="1:14" ht="12.75">
      <c r="A59" s="45"/>
      <c r="B59" s="2" t="s">
        <v>11</v>
      </c>
      <c r="C59" s="27">
        <f t="shared" si="7"/>
        <v>8.23333333333332</v>
      </c>
      <c r="D59" s="35">
        <f t="shared" si="8"/>
        <v>16.533333333333317</v>
      </c>
      <c r="E59" s="28">
        <f t="shared" si="9"/>
        <v>23.333333333333314</v>
      </c>
      <c r="F59" s="45"/>
      <c r="G59" s="27">
        <f t="shared" si="10"/>
        <v>7.450000000000003</v>
      </c>
      <c r="H59" s="35">
        <f t="shared" si="10"/>
        <v>-9.549999999999997</v>
      </c>
      <c r="I59" s="35">
        <f t="shared" si="10"/>
        <v>-26.549999999999997</v>
      </c>
      <c r="J59" s="16"/>
      <c r="K59" s="27">
        <f t="shared" si="11"/>
        <v>69.55000000000001</v>
      </c>
      <c r="L59" s="35">
        <f t="shared" si="12"/>
        <v>52.55000000000001</v>
      </c>
      <c r="M59" s="35">
        <f t="shared" si="13"/>
        <v>35.55000000000001</v>
      </c>
      <c r="N59" s="21"/>
    </row>
    <row r="60" spans="1:13" ht="12.75">
      <c r="A60" s="45"/>
      <c r="B60" s="2" t="s">
        <v>23</v>
      </c>
      <c r="C60" s="27">
        <f t="shared" si="7"/>
        <v>10.033333333333317</v>
      </c>
      <c r="D60" s="35">
        <f t="shared" si="8"/>
        <v>18.933333333333323</v>
      </c>
      <c r="E60" s="28">
        <f t="shared" si="9"/>
        <v>26.333333333333343</v>
      </c>
      <c r="F60" s="45"/>
      <c r="G60" s="27">
        <f t="shared" si="10"/>
        <v>20.706000000000003</v>
      </c>
      <c r="H60" s="35">
        <f t="shared" si="10"/>
        <v>2.206000000000003</v>
      </c>
      <c r="I60" s="28">
        <f t="shared" si="10"/>
        <v>-16.293999999999997</v>
      </c>
      <c r="J60" s="45"/>
      <c r="K60" s="27">
        <f t="shared" si="11"/>
        <v>44.53400000000002</v>
      </c>
      <c r="L60" s="35">
        <f t="shared" si="12"/>
        <v>26.03400000000002</v>
      </c>
      <c r="M60" s="28">
        <f t="shared" si="13"/>
        <v>7.53400000000002</v>
      </c>
    </row>
    <row r="61" spans="1:13" ht="13.5" thickBot="1">
      <c r="A61" s="45"/>
      <c r="B61" s="8" t="s">
        <v>12</v>
      </c>
      <c r="C61" s="38">
        <f t="shared" si="7"/>
        <v>17.23333333333332</v>
      </c>
      <c r="D61" s="39">
        <f t="shared" si="8"/>
        <v>30.366666666666646</v>
      </c>
      <c r="E61" s="40">
        <f t="shared" si="9"/>
        <v>42.400000000000006</v>
      </c>
      <c r="F61" s="45"/>
      <c r="G61" s="38">
        <f t="shared" si="10"/>
        <v>33.650000000000006</v>
      </c>
      <c r="H61" s="39">
        <f t="shared" si="10"/>
        <v>6.650000000000006</v>
      </c>
      <c r="I61" s="40">
        <f t="shared" si="10"/>
        <v>-20.349999999999994</v>
      </c>
      <c r="J61" s="45"/>
      <c r="K61" s="38">
        <f t="shared" si="11"/>
        <v>68.428</v>
      </c>
      <c r="L61" s="39">
        <f t="shared" si="12"/>
        <v>41.428</v>
      </c>
      <c r="M61" s="40">
        <f t="shared" si="13"/>
        <v>14.427999999999997</v>
      </c>
    </row>
    <row r="62" spans="1:13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13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ht="12.75">
      <c r="A64" s="45" t="s">
        <v>33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="45" customFormat="1" ht="12.75"/>
    <row r="66" spans="7:9" s="45" customFormat="1" ht="12.75">
      <c r="G66" s="100" t="s">
        <v>34</v>
      </c>
      <c r="H66" s="100"/>
      <c r="I66" s="100"/>
    </row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</sheetData>
  <mergeCells count="16">
    <mergeCell ref="K47:M47"/>
    <mergeCell ref="C21:C25"/>
    <mergeCell ref="C35:C39"/>
    <mergeCell ref="G66:I66"/>
    <mergeCell ref="G47:I47"/>
    <mergeCell ref="C47:E47"/>
    <mergeCell ref="C40:C44"/>
    <mergeCell ref="C33:C34"/>
    <mergeCell ref="A1:M1"/>
    <mergeCell ref="F5:G5"/>
    <mergeCell ref="H5:I5"/>
    <mergeCell ref="J5:K5"/>
    <mergeCell ref="F3:L3"/>
    <mergeCell ref="L5:M5"/>
    <mergeCell ref="C14:C15"/>
    <mergeCell ref="C16:C20"/>
  </mergeCells>
  <conditionalFormatting sqref="K49:M61 G49:I61 C49:E61">
    <cfRule type="cellIs" priority="1" dxfId="0" operator="lessThan" stopIfTrue="1">
      <formula>0</formula>
    </cfRule>
    <cfRule type="cellIs" priority="2" dxfId="1" operator="between" stopIfTrue="1">
      <formula>0</formula>
      <formula>10</formula>
    </cfRule>
    <cfRule type="cellIs" priority="3" dxfId="2" operator="greaterThan" stopIfTrue="1">
      <formula>10</formula>
    </cfRule>
  </conditionalFormatting>
  <conditionalFormatting sqref="F6:G6 G7:G8">
    <cfRule type="cellIs" priority="4" dxfId="3" operator="greaterThan" stopIfTrue="1">
      <formula>$H$6</formula>
    </cfRule>
    <cfRule type="cellIs" priority="5" dxfId="3" operator="greaterThan" stopIfTrue="1">
      <formula>$J$6</formula>
    </cfRule>
  </conditionalFormatting>
  <conditionalFormatting sqref="H6:I6">
    <cfRule type="cellIs" priority="6" dxfId="3" operator="greaterThan" stopIfTrue="1">
      <formula>$F$6</formula>
    </cfRule>
    <cfRule type="cellIs" priority="7" dxfId="3" operator="greaterThan" stopIfTrue="1">
      <formula>$J$6</formula>
    </cfRule>
  </conditionalFormatting>
  <conditionalFormatting sqref="J6:M6">
    <cfRule type="cellIs" priority="8" dxfId="3" operator="greaterThan" stopIfTrue="1">
      <formula>$F$6</formula>
    </cfRule>
    <cfRule type="cellIs" priority="9" dxfId="3" operator="greaterThan" stopIfTrue="1">
      <formula>$H$6</formula>
    </cfRule>
  </conditionalFormatting>
  <conditionalFormatting sqref="F7">
    <cfRule type="cellIs" priority="10" dxfId="3" operator="greaterThan" stopIfTrue="1">
      <formula>$H$7</formula>
    </cfRule>
    <cfRule type="cellIs" priority="11" dxfId="3" operator="greaterThan" stopIfTrue="1">
      <formula>$J$7</formula>
    </cfRule>
  </conditionalFormatting>
  <conditionalFormatting sqref="J7:M7">
    <cfRule type="cellIs" priority="12" dxfId="3" operator="greaterThan" stopIfTrue="1">
      <formula>$F$7</formula>
    </cfRule>
    <cfRule type="cellIs" priority="13" dxfId="3" operator="greaterThan" stopIfTrue="1">
      <formula>$H$7</formula>
    </cfRule>
  </conditionalFormatting>
  <conditionalFormatting sqref="J8:M8">
    <cfRule type="cellIs" priority="14" dxfId="3" operator="greaterThan" stopIfTrue="1">
      <formula>$F$8</formula>
    </cfRule>
    <cfRule type="cellIs" priority="15" dxfId="3" operator="greaterThan" stopIfTrue="1">
      <formula>$H$8</formula>
    </cfRule>
  </conditionalFormatting>
  <conditionalFormatting sqref="F8">
    <cfRule type="cellIs" priority="16" dxfId="3" operator="greaterThan" stopIfTrue="1">
      <formula>$H$8</formula>
    </cfRule>
    <cfRule type="cellIs" priority="17" dxfId="3" operator="greaterThan" stopIfTrue="1">
      <formula>$J$8</formula>
    </cfRule>
  </conditionalFormatting>
  <conditionalFormatting sqref="H8:I8">
    <cfRule type="cellIs" priority="18" dxfId="3" operator="greaterThan" stopIfTrue="1">
      <formula>$F$8</formula>
    </cfRule>
    <cfRule type="cellIs" priority="19" dxfId="3" operator="greaterThan" stopIfTrue="1">
      <formula>$J$8</formula>
    </cfRule>
  </conditionalFormatting>
  <conditionalFormatting sqref="H7:I7">
    <cfRule type="cellIs" priority="20" dxfId="3" operator="greaterThan" stopIfTrue="1">
      <formula>$F$7</formula>
    </cfRule>
    <cfRule type="cellIs" priority="21" dxfId="3" operator="greaterThan" stopIfTrue="1">
      <formula>$J$7</formula>
    </cfRule>
  </conditionalFormatting>
  <printOptions/>
  <pageMargins left="0.75" right="0.75" top="1" bottom="1" header="0.5" footer="0.5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ISb-SIB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COMPARATIF TRACE DIRECT - FLEXIPASS - PROXIMI'T *</dc:title>
  <dc:subject/>
  <dc:creator>ADU A40-A41</dc:creator>
  <cp:keywords/>
  <dc:description/>
  <cp:lastModifiedBy> </cp:lastModifiedBy>
  <dcterms:created xsi:type="dcterms:W3CDTF">2009-10-23T08:12:11Z</dcterms:created>
  <dcterms:modified xsi:type="dcterms:W3CDTF">2009-11-10T23:01:23Z</dcterms:modified>
  <cp:category/>
  <cp:version/>
  <cp:contentType/>
  <cp:contentStatus/>
</cp:coreProperties>
</file>